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2980" windowHeight="9816" activeTab="3"/>
  </bookViews>
  <sheets>
    <sheet name="Bilancio" sheetId="1" r:id="rId1"/>
    <sheet name="Palestra" sheetId="2" r:id="rId2"/>
    <sheet name="Menloc" sheetId="3" r:id="rId3"/>
    <sheet name="CDCD" sheetId="4" r:id="rId4"/>
  </sheets>
  <calcPr calcId="144525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5" i="4"/>
  <c r="J6" i="4"/>
  <c r="J7" i="4"/>
  <c r="J8" i="4"/>
  <c r="J9" i="4"/>
  <c r="J10" i="4"/>
  <c r="J11" i="4"/>
  <c r="J12" i="4"/>
  <c r="J13" i="4"/>
  <c r="J14" i="4"/>
  <c r="J5" i="4"/>
  <c r="K6" i="4"/>
  <c r="K7" i="4"/>
  <c r="K8" i="4"/>
  <c r="K9" i="4"/>
  <c r="K10" i="4"/>
  <c r="K11" i="4"/>
  <c r="K12" i="4"/>
  <c r="K13" i="4"/>
  <c r="K14" i="4"/>
  <c r="K5" i="4"/>
  <c r="I11" i="4"/>
  <c r="I12" i="4"/>
  <c r="I13" i="4"/>
  <c r="I14" i="4"/>
  <c r="I10" i="4"/>
  <c r="I7" i="4"/>
  <c r="I8" i="4"/>
  <c r="I9" i="4"/>
  <c r="I6" i="4"/>
  <c r="G11" i="4"/>
  <c r="G12" i="4"/>
  <c r="G13" i="4"/>
  <c r="G14" i="4"/>
  <c r="G10" i="4"/>
  <c r="G9" i="4"/>
  <c r="G7" i="4"/>
  <c r="G8" i="4"/>
  <c r="G6" i="4"/>
  <c r="E12" i="4"/>
  <c r="E13" i="4"/>
  <c r="E14" i="4"/>
  <c r="E11" i="4"/>
  <c r="D22" i="3"/>
  <c r="D20" i="3"/>
  <c r="B2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5" i="3"/>
  <c r="F18" i="2" l="1"/>
  <c r="F6" i="2"/>
  <c r="F7" i="2"/>
  <c r="F8" i="2"/>
  <c r="F9" i="2"/>
  <c r="F10" i="2"/>
  <c r="F11" i="2"/>
  <c r="F12" i="2"/>
  <c r="F13" i="2"/>
  <c r="F14" i="2"/>
  <c r="F5" i="2"/>
  <c r="B49" i="1"/>
  <c r="C48" i="1"/>
  <c r="J18" i="2"/>
  <c r="L18" i="2"/>
  <c r="K18" i="2"/>
  <c r="I18" i="2"/>
  <c r="H18" i="2"/>
  <c r="G18" i="2"/>
  <c r="E18" i="2"/>
  <c r="D18" i="2"/>
  <c r="C18" i="2"/>
  <c r="B18" i="2"/>
  <c r="L6" i="2"/>
  <c r="L7" i="2"/>
  <c r="L8" i="2"/>
  <c r="L9" i="2"/>
  <c r="L10" i="2"/>
  <c r="L11" i="2"/>
  <c r="L12" i="2"/>
  <c r="L13" i="2"/>
  <c r="L14" i="2"/>
  <c r="L15" i="2"/>
  <c r="L16" i="2"/>
  <c r="L5" i="2"/>
</calcChain>
</file>

<file path=xl/sharedStrings.xml><?xml version="1.0" encoding="utf-8"?>
<sst xmlns="http://schemas.openxmlformats.org/spreadsheetml/2006/main" count="114" uniqueCount="106">
  <si>
    <t>CONTO ECONOMICO</t>
  </si>
  <si>
    <t>QUOTE ASSOCIATIVE AIMA/MENTE LOCALE</t>
  </si>
  <si>
    <t>DONAZIONI</t>
  </si>
  <si>
    <t>SPONSORIZZAZZIONI</t>
  </si>
  <si>
    <t>LASCITI</t>
  </si>
  <si>
    <t>BANDI RICERCA FONDI E CONTRIBUTI</t>
  </si>
  <si>
    <t>ATTIVITÀ' VERSO SOCI</t>
  </si>
  <si>
    <t>ALTRE ATTIVITÀ'</t>
  </si>
  <si>
    <t>PROVENTI DA EVENTI/MANIFESTAZIONI</t>
  </si>
  <si>
    <t>CONTRIBUTI PER CONVEGNI/ALTRO</t>
  </si>
  <si>
    <t>STRUMENTI RACCOLTA FONDI</t>
  </si>
  <si>
    <t>RIMBORSO CONSORZI IRIS/CISSABO</t>
  </si>
  <si>
    <t>RIMBORSO DA ERARIO 5x1000</t>
  </si>
  <si>
    <t>PROVENTI FINANZIARI</t>
  </si>
  <si>
    <t>PROFESSIONISTI CENTRO MEMORIA</t>
  </si>
  <si>
    <t>CONTRATTO DI SERVIZIO</t>
  </si>
  <si>
    <t>CONTRIBUTI AD ALTRI ENTI (AIMA NAZ, CERINO ZEGNA)</t>
  </si>
  <si>
    <t>CONSULENZE, BANDI, FONDI, COMUNICAZIONE</t>
  </si>
  <si>
    <t>COSTO PROFESSIONISTI PER ATTIVITÀ' VERSO SOCI</t>
  </si>
  <si>
    <t>COSTO PROFESSIONISTI PER ALTRE ATTIVITÀ</t>
  </si>
  <si>
    <t>COSTO ATTIVITÀ' FINANZIATE PER RIENTRO IN DONAZION</t>
  </si>
  <si>
    <t>UTENZE GESTIONE STRUTTURA</t>
  </si>
  <si>
    <t>COSTI DI MANUTENZIONE</t>
  </si>
  <si>
    <t>FORMAZIONE E SICUREZZA</t>
  </si>
  <si>
    <t>ORGANIZZ.CONVEGNI/MANIFESTAZIONI/OSPITALITA'</t>
  </si>
  <si>
    <t>CONVEGNO E OPEN DAY 26/27 OTTOBRE 2013</t>
  </si>
  <si>
    <t>COSTI STRUMENTI RACCOLTA FONDI</t>
  </si>
  <si>
    <t>SPESE CONGRESSI/STAGE/TRASFERTE</t>
  </si>
  <si>
    <t>PUBBLICITA'/ACQUISTO LIBRI/QUOTIDIANI/GADGET</t>
  </si>
  <si>
    <t>SPESE GENERALI VARIE/POSTALI/ASSICURAZIONI</t>
  </si>
  <si>
    <t>SPESE DI TIPOGRAFIA/CANCELLERIA</t>
  </si>
  <si>
    <t>COFINANZIAMENTO PROGETTO PIEMEMONTE 1</t>
  </si>
  <si>
    <t>COMMISSIONI SU CIC E SOPRAVVENIENZA</t>
  </si>
  <si>
    <t>TOTALI DI GESTIONE</t>
  </si>
  <si>
    <t>DISAVANZO DI GESTIONE</t>
  </si>
  <si>
    <t>AMMOTAMENTI DI COMPETENZA ESERCIZIO 2018</t>
  </si>
  <si>
    <t>RISULTATO ECONOMICO D'ESERCIZIO</t>
  </si>
  <si>
    <t>BILANCIO CONSUNTIVO 31/12/2019</t>
  </si>
  <si>
    <t>Entrate</t>
  </si>
  <si>
    <t>Uscite</t>
  </si>
  <si>
    <t>ANTEO</t>
  </si>
  <si>
    <t>CORD</t>
  </si>
  <si>
    <t>PROFES</t>
  </si>
  <si>
    <t>TER.OCCUP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</si>
  <si>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</si>
  <si>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</si>
  <si>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</si>
  <si>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</si>
  <si>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</si>
  <si>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</si>
  <si>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</si>
  <si>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</si>
  <si>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</si>
  <si>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</si>
  <si>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</si>
  <si>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</si>
  <si>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MESI</t>
  </si>
  <si>
    <t>TOTALI</t>
  </si>
  <si>
    <t>TOT</t>
  </si>
  <si>
    <t>ORE</t>
  </si>
  <si>
    <t>Ter. OCCUP</t>
  </si>
  <si>
    <t>COSTI</t>
  </si>
  <si>
    <t>RETTE</t>
  </si>
  <si>
    <t>BILANCIO</t>
  </si>
  <si>
    <t>MED/ora</t>
  </si>
  <si>
    <t>BILANCIO STIMOLAZIONE COGNITIVA ANNO 2019</t>
  </si>
  <si>
    <t>LIQUIDITA'</t>
  </si>
  <si>
    <t>Titoli Disin.</t>
  </si>
  <si>
    <t>Dossier</t>
  </si>
  <si>
    <t>Totale</t>
  </si>
  <si>
    <t>Residuo</t>
  </si>
  <si>
    <t>ATTIVITA'</t>
  </si>
  <si>
    <t>Terapia Occupazionale</t>
  </si>
  <si>
    <t>Pilates LUNEDI'</t>
  </si>
  <si>
    <t>PILATES VENERDI'</t>
  </si>
  <si>
    <t>Nordic Walking</t>
  </si>
  <si>
    <t>Yoga</t>
  </si>
  <si>
    <t>Qi Gong (3 gruppi)</t>
  </si>
  <si>
    <t>Ginnastica Posturale</t>
  </si>
  <si>
    <t>Danza e Movimento</t>
  </si>
  <si>
    <t>Arte - In punta di Pennello</t>
  </si>
  <si>
    <t xml:space="preserve">Muoviamoci parlando alla mente </t>
  </si>
  <si>
    <t>Teatro</t>
  </si>
  <si>
    <t>Coro</t>
  </si>
  <si>
    <t>Risata incondizionata Terapeutica</t>
  </si>
  <si>
    <t>SCACCHI</t>
  </si>
  <si>
    <t>BURRACO</t>
  </si>
  <si>
    <t>N. Corsi  14</t>
  </si>
  <si>
    <t>Costo Tot</t>
  </si>
  <si>
    <t>N° INCONTRI</t>
  </si>
  <si>
    <t>€/incontro</t>
  </si>
  <si>
    <t>Contributi partecipanti</t>
  </si>
  <si>
    <t>Bilancio</t>
  </si>
  <si>
    <t>MENTE LOCALE ATTIVITA' 2019</t>
  </si>
  <si>
    <t>ore</t>
  </si>
  <si>
    <t>costo</t>
  </si>
  <si>
    <t>Costo</t>
  </si>
  <si>
    <t xml:space="preserve">Ore </t>
  </si>
  <si>
    <t>Anno</t>
  </si>
  <si>
    <t>Ore</t>
  </si>
  <si>
    <t>Costo AIMA</t>
  </si>
  <si>
    <t>Pidello 26 €/h</t>
  </si>
  <si>
    <t>Braggion 26 €/h</t>
  </si>
  <si>
    <t>Collobiano 40,83 (51) €/h</t>
  </si>
  <si>
    <t>Caneparo 40.83 €/h</t>
  </si>
  <si>
    <t>COSTO CDCD Centro della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</si>
</sst>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left" vertical="top"/>
    </xf>
    <xf numFmtId="2" fontId="0" fillId="0" borderId="0" xfId="0" applyNumberFormat="1" applyBorder="1"/>
    <xf numFmtId="4" fontId="0" fillId="0" borderId="0" xfId="0" applyNumberFormat="1"/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2" fontId="2" fillId="0" borderId="0" xfId="0" applyNumberFormat="1" applyFont="1" applyBorder="1" applyAlignment="1">
      <alignment horizontal="left" vertical="top"/>
    </xf>
    <xf numFmtId="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0" fontId="5" fillId="0" borderId="0" xfId="0" applyFont="1"/>
    <xf numFmtId="4" fontId="5" fillId="0" borderId="0" xfId="0" applyNumberFormat="1" applyFont="1"/>
    <xf numFmtId="43" fontId="5" fillId="0" borderId="0" xfId="1" applyFont="1"/>
    <xf numFmtId="0" fontId="0" fillId="0" borderId="0" xfId="0" applyFill="1" applyBorder="1"/>
    <xf numFmtId="0" fontId="0" fillId="0" borderId="0" xfId="0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2" fontId="6" fillId="0" borderId="0" xfId="0" applyNumberFormat="1" applyFont="1" applyBorder="1"/>
    <xf numFmtId="4" fontId="6" fillId="0" borderId="0" xfId="0" applyNumberFormat="1" applyFo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166" fontId="2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4" fontId="7" fillId="0" borderId="0" xfId="3" applyFont="1" applyAlignment="1">
      <alignment horizontal="center"/>
    </xf>
  </cellXfs>
  <cellStyles count="4">
    <cellStyle name="Migliaia" xfId="1" builtinId="3"/>
    <cellStyle name="Normale" xfId="0" builtinId="0"/>
    <cellStyle name="Normale 2" xfId="2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H35" sqref="H35"/>
    </sheetView>
  </sheetViews>
  <sheetFormatPr defaultRowHeight="14.4" x14ac:dyDescent="0.3"/>
  <cols>
    <col min="1" max="1" width="49.5546875" style="1" bestFit="1" customWidth="1"/>
    <col min="2" max="2" width="12.77734375" style="3" bestFit="1" customWidth="1"/>
    <col min="3" max="3" width="10" style="4" bestFit="1" customWidth="1"/>
  </cols>
  <sheetData>
    <row r="1" spans="1:3" x14ac:dyDescent="0.3">
      <c r="A1" s="28" t="s">
        <v>37</v>
      </c>
      <c r="B1" s="28"/>
      <c r="C1" s="28"/>
    </row>
    <row r="2" spans="1:3" x14ac:dyDescent="0.3">
      <c r="A2" s="7" t="s">
        <v>0</v>
      </c>
      <c r="B2" s="8" t="s">
        <v>38</v>
      </c>
      <c r="C2" s="9" t="s">
        <v>39</v>
      </c>
    </row>
    <row r="3" spans="1:3" x14ac:dyDescent="0.3">
      <c r="A3" s="5"/>
      <c r="B3" s="2"/>
    </row>
    <row r="4" spans="1:3" x14ac:dyDescent="0.3">
      <c r="A4" s="5" t="s">
        <v>1</v>
      </c>
      <c r="B4" s="4">
        <v>12615</v>
      </c>
    </row>
    <row r="5" spans="1:3" x14ac:dyDescent="0.3">
      <c r="A5" s="5" t="s">
        <v>2</v>
      </c>
      <c r="B5" s="4">
        <v>46160.5</v>
      </c>
    </row>
    <row r="6" spans="1:3" x14ac:dyDescent="0.3">
      <c r="A6" s="5" t="s">
        <v>3</v>
      </c>
      <c r="B6" s="4"/>
    </row>
    <row r="7" spans="1:3" x14ac:dyDescent="0.3">
      <c r="A7" s="5" t="s">
        <v>4</v>
      </c>
      <c r="B7" s="4"/>
    </row>
    <row r="8" spans="1:3" x14ac:dyDescent="0.3">
      <c r="A8" s="6" t="s">
        <v>5</v>
      </c>
      <c r="B8" s="4">
        <v>8619.59</v>
      </c>
    </row>
    <row r="9" spans="1:3" x14ac:dyDescent="0.3">
      <c r="A9" s="5" t="s">
        <v>6</v>
      </c>
      <c r="B9" s="4">
        <v>62515.25</v>
      </c>
    </row>
    <row r="10" spans="1:3" x14ac:dyDescent="0.3">
      <c r="A10" s="6" t="s">
        <v>7</v>
      </c>
      <c r="B10" s="4">
        <v>5302.75</v>
      </c>
    </row>
    <row r="11" spans="1:3" x14ac:dyDescent="0.3">
      <c r="A11" s="6" t="s">
        <v>8</v>
      </c>
      <c r="B11" s="4">
        <v>6066.27</v>
      </c>
    </row>
    <row r="12" spans="1:3" x14ac:dyDescent="0.3">
      <c r="A12" s="5" t="s">
        <v>9</v>
      </c>
      <c r="B12" s="4"/>
    </row>
    <row r="13" spans="1:3" x14ac:dyDescent="0.3">
      <c r="A13" s="5" t="s">
        <v>10</v>
      </c>
      <c r="B13" s="4"/>
    </row>
    <row r="14" spans="1:3" x14ac:dyDescent="0.3">
      <c r="A14" s="5" t="s">
        <v>11</v>
      </c>
      <c r="B14" s="4">
        <v>14734.5</v>
      </c>
    </row>
    <row r="15" spans="1:3" x14ac:dyDescent="0.3">
      <c r="A15" s="6" t="s">
        <v>12</v>
      </c>
      <c r="B15" s="4">
        <v>4122.8999999999996</v>
      </c>
    </row>
    <row r="16" spans="1:3" x14ac:dyDescent="0.3">
      <c r="A16" s="5" t="s">
        <v>13</v>
      </c>
      <c r="B16" s="4">
        <v>19.29</v>
      </c>
    </row>
    <row r="17" spans="1:3" x14ac:dyDescent="0.3">
      <c r="A17" s="6" t="s">
        <v>14</v>
      </c>
      <c r="B17" s="4"/>
      <c r="C17" s="4">
        <v>40576.6</v>
      </c>
    </row>
    <row r="18" spans="1:3" x14ac:dyDescent="0.3">
      <c r="A18" s="5" t="s">
        <v>15</v>
      </c>
      <c r="B18" s="4"/>
      <c r="C18" s="4">
        <v>63420</v>
      </c>
    </row>
    <row r="19" spans="1:3" x14ac:dyDescent="0.3">
      <c r="A19" s="6" t="s">
        <v>16</v>
      </c>
      <c r="B19" s="4"/>
      <c r="C19" s="4">
        <v>4886</v>
      </c>
    </row>
    <row r="20" spans="1:3" x14ac:dyDescent="0.3">
      <c r="A20" s="6" t="s">
        <v>17</v>
      </c>
      <c r="B20" s="4"/>
      <c r="C20" s="4">
        <v>12122.4</v>
      </c>
    </row>
    <row r="21" spans="1:3" x14ac:dyDescent="0.3">
      <c r="A21" s="6" t="s">
        <v>18</v>
      </c>
      <c r="B21" s="4"/>
      <c r="C21" s="4">
        <v>47852.68</v>
      </c>
    </row>
    <row r="22" spans="1:3" x14ac:dyDescent="0.3">
      <c r="A22" s="6" t="s">
        <v>19</v>
      </c>
      <c r="B22" s="4"/>
      <c r="C22" s="4">
        <v>9693.7000000000007</v>
      </c>
    </row>
    <row r="23" spans="1:3" x14ac:dyDescent="0.3">
      <c r="A23" s="6" t="s">
        <v>20</v>
      </c>
      <c r="B23" s="4"/>
      <c r="C23" s="4">
        <v>2891.24</v>
      </c>
    </row>
    <row r="24" spans="1:3" x14ac:dyDescent="0.3">
      <c r="A24" s="6" t="s">
        <v>21</v>
      </c>
      <c r="B24" s="4"/>
      <c r="C24" s="4">
        <v>14996.13</v>
      </c>
    </row>
    <row r="25" spans="1:3" x14ac:dyDescent="0.3">
      <c r="A25" s="5" t="s">
        <v>22</v>
      </c>
      <c r="B25" s="4"/>
      <c r="C25" s="4">
        <v>10191.14</v>
      </c>
    </row>
    <row r="26" spans="1:3" x14ac:dyDescent="0.3">
      <c r="A26" s="5" t="s">
        <v>23</v>
      </c>
      <c r="B26" s="4"/>
    </row>
    <row r="27" spans="1:3" x14ac:dyDescent="0.3">
      <c r="A27" s="5" t="s">
        <v>24</v>
      </c>
      <c r="B27" s="4"/>
      <c r="C27" s="4">
        <v>3794.39</v>
      </c>
    </row>
    <row r="28" spans="1:3" x14ac:dyDescent="0.3">
      <c r="A28" s="5" t="s">
        <v>25</v>
      </c>
      <c r="B28" s="4"/>
    </row>
    <row r="29" spans="1:3" x14ac:dyDescent="0.3">
      <c r="A29" s="5" t="s">
        <v>26</v>
      </c>
      <c r="B29" s="4"/>
    </row>
    <row r="30" spans="1:3" x14ac:dyDescent="0.3">
      <c r="A30" s="6" t="s">
        <v>27</v>
      </c>
      <c r="B30" s="4"/>
      <c r="C30" s="4">
        <v>584.09</v>
      </c>
    </row>
    <row r="31" spans="1:3" x14ac:dyDescent="0.3">
      <c r="A31" s="5" t="s">
        <v>28</v>
      </c>
      <c r="B31" s="4"/>
      <c r="C31" s="4">
        <v>1611.51</v>
      </c>
    </row>
    <row r="32" spans="1:3" x14ac:dyDescent="0.3">
      <c r="A32" s="6" t="s">
        <v>29</v>
      </c>
      <c r="B32" s="4"/>
      <c r="C32" s="4">
        <v>2157.9299999999998</v>
      </c>
    </row>
    <row r="33" spans="1:3" x14ac:dyDescent="0.3">
      <c r="A33" s="5" t="s">
        <v>30</v>
      </c>
      <c r="B33" s="4"/>
      <c r="C33" s="4">
        <v>5161.55</v>
      </c>
    </row>
    <row r="34" spans="1:3" x14ac:dyDescent="0.3">
      <c r="A34" s="6" t="s">
        <v>31</v>
      </c>
      <c r="B34" s="4"/>
      <c r="C34" s="4">
        <v>1950</v>
      </c>
    </row>
    <row r="35" spans="1:3" x14ac:dyDescent="0.3">
      <c r="A35" s="6" t="s">
        <v>32</v>
      </c>
      <c r="B35" s="4"/>
      <c r="C35" s="4">
        <v>595.01</v>
      </c>
    </row>
    <row r="36" spans="1:3" x14ac:dyDescent="0.3">
      <c r="A36" s="25" t="s">
        <v>33</v>
      </c>
      <c r="B36" s="9">
        <v>160158.04999999999</v>
      </c>
      <c r="C36" s="9">
        <v>222484.37</v>
      </c>
    </row>
    <row r="37" spans="1:3" x14ac:dyDescent="0.3">
      <c r="A37" s="26" t="s">
        <v>34</v>
      </c>
      <c r="B37" s="24">
        <v>62326.32</v>
      </c>
    </row>
    <row r="38" spans="1:3" x14ac:dyDescent="0.3">
      <c r="A38" s="5" t="s">
        <v>35</v>
      </c>
      <c r="B38" s="4"/>
      <c r="C38" s="4">
        <v>49161.75</v>
      </c>
    </row>
    <row r="39" spans="1:3" x14ac:dyDescent="0.3">
      <c r="A39" s="5" t="s">
        <v>36</v>
      </c>
      <c r="B39" s="4">
        <v>111488.07</v>
      </c>
    </row>
    <row r="42" spans="1:3" x14ac:dyDescent="0.3">
      <c r="A42" s="21" t="s">
        <v>66</v>
      </c>
      <c r="B42" s="23" t="s">
        <v>68</v>
      </c>
      <c r="C42" s="24" t="s">
        <v>67</v>
      </c>
    </row>
    <row r="43" spans="1:3" x14ac:dyDescent="0.3">
      <c r="A43" s="17">
        <v>2016</v>
      </c>
      <c r="B43" s="18">
        <v>760000</v>
      </c>
    </row>
    <row r="44" spans="1:3" x14ac:dyDescent="0.3">
      <c r="A44" s="1">
        <v>2017</v>
      </c>
      <c r="B44" s="19"/>
      <c r="C44" s="4">
        <v>180000</v>
      </c>
    </row>
    <row r="45" spans="1:3" x14ac:dyDescent="0.3">
      <c r="A45" s="1">
        <v>2018</v>
      </c>
      <c r="B45" s="19"/>
      <c r="C45" s="4">
        <v>50000</v>
      </c>
    </row>
    <row r="46" spans="1:3" x14ac:dyDescent="0.3">
      <c r="A46" s="1">
        <v>2018</v>
      </c>
      <c r="B46" s="19">
        <v>55000</v>
      </c>
      <c r="C46" s="4">
        <v>55000</v>
      </c>
    </row>
    <row r="47" spans="1:3" x14ac:dyDescent="0.3">
      <c r="A47" s="16">
        <v>2019</v>
      </c>
      <c r="B47" s="19"/>
      <c r="C47" s="4">
        <v>50000</v>
      </c>
    </row>
    <row r="48" spans="1:3" x14ac:dyDescent="0.3">
      <c r="A48" s="20" t="s">
        <v>69</v>
      </c>
      <c r="B48" s="18"/>
      <c r="C48" s="9">
        <f>SUM(C44:C47)</f>
        <v>335000</v>
      </c>
    </row>
    <row r="49" spans="1:2" x14ac:dyDescent="0.3">
      <c r="A49" s="21" t="s">
        <v>70</v>
      </c>
      <c r="B49" s="22">
        <f>B48-C48+B46+B43</f>
        <v>480000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F19" sqref="F19"/>
    </sheetView>
  </sheetViews>
  <sheetFormatPr defaultRowHeight="14.4" x14ac:dyDescent="0.3"/>
  <cols>
    <col min="1" max="1" width="13.5546875" bestFit="1" customWidth="1"/>
    <col min="2" max="2" width="9.6640625" customWidth="1"/>
    <col min="3" max="3" width="10.33203125" customWidth="1"/>
    <col min="4" max="4" width="10.6640625" customWidth="1"/>
    <col min="5" max="5" width="10.6640625" bestFit="1" customWidth="1"/>
    <col min="6" max="6" width="12.5546875" customWidth="1"/>
    <col min="7" max="7" width="10.21875" customWidth="1"/>
    <col min="8" max="8" width="10.77734375" customWidth="1"/>
    <col min="9" max="9" width="9.109375" bestFit="1" customWidth="1"/>
    <col min="10" max="10" width="9" bestFit="1" customWidth="1"/>
    <col min="11" max="12" width="9.109375" bestFit="1" customWidth="1"/>
  </cols>
  <sheetData>
    <row r="1" spans="1:12" ht="18" x14ac:dyDescent="0.3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3" spans="1:12" x14ac:dyDescent="0.3">
      <c r="A3" s="11" t="s">
        <v>56</v>
      </c>
      <c r="B3" s="30" t="s">
        <v>40</v>
      </c>
      <c r="C3" s="30"/>
      <c r="D3" s="30"/>
      <c r="E3" s="11"/>
      <c r="F3" s="11"/>
      <c r="G3" s="30" t="s">
        <v>61</v>
      </c>
      <c r="H3" s="30"/>
      <c r="I3" s="30"/>
      <c r="J3" s="30"/>
      <c r="K3" s="11" t="s">
        <v>62</v>
      </c>
      <c r="L3" s="11" t="s">
        <v>63</v>
      </c>
    </row>
    <row r="4" spans="1:12" x14ac:dyDescent="0.3">
      <c r="B4" s="10" t="s">
        <v>41</v>
      </c>
      <c r="C4" s="10" t="s">
        <v>42</v>
      </c>
      <c r="D4" s="10" t="s">
        <v>58</v>
      </c>
      <c r="E4" s="10" t="s">
        <v>43</v>
      </c>
      <c r="F4" s="10" t="s">
        <v>59</v>
      </c>
      <c r="G4" s="10" t="s">
        <v>40</v>
      </c>
      <c r="H4" s="10" t="s">
        <v>60</v>
      </c>
      <c r="I4" s="10" t="s">
        <v>58</v>
      </c>
      <c r="J4" s="10" t="s">
        <v>64</v>
      </c>
    </row>
    <row r="5" spans="1:12" x14ac:dyDescent="0.3">
      <c r="A5" t="s">
        <v>44</v>
      </c>
      <c r="B5">
        <v>63.5</v>
      </c>
      <c r="C5">
        <v>101</v>
      </c>
      <c r="D5">
        <v>164.5</v>
      </c>
      <c r="E5">
        <v>6</v>
      </c>
      <c r="F5">
        <f>D5+E5</f>
        <v>170.5</v>
      </c>
      <c r="G5" s="4">
        <v>4439.55</v>
      </c>
      <c r="H5" s="12">
        <v>150</v>
      </c>
      <c r="I5" s="4">
        <v>4589.55</v>
      </c>
      <c r="J5">
        <v>26.92</v>
      </c>
      <c r="K5" s="4">
        <v>5959.5</v>
      </c>
      <c r="L5" s="4">
        <f>K5-I5</f>
        <v>1369.9499999999998</v>
      </c>
    </row>
    <row r="6" spans="1:12" x14ac:dyDescent="0.3">
      <c r="A6" t="s">
        <v>45</v>
      </c>
      <c r="B6">
        <v>48.5</v>
      </c>
      <c r="C6">
        <v>96</v>
      </c>
      <c r="D6">
        <v>144.5</v>
      </c>
      <c r="E6">
        <v>6</v>
      </c>
      <c r="F6">
        <f t="shared" ref="F6:F14" si="0">D6+E6</f>
        <v>150.5</v>
      </c>
      <c r="G6" s="4">
        <v>3857.78</v>
      </c>
      <c r="H6" s="12">
        <v>150</v>
      </c>
      <c r="I6" s="4">
        <v>4007.78</v>
      </c>
      <c r="J6">
        <v>26.63</v>
      </c>
      <c r="K6" s="4">
        <v>6027.75</v>
      </c>
      <c r="L6" s="4">
        <f t="shared" ref="L6:L16" si="1">K6-I6</f>
        <v>2019.9699999999998</v>
      </c>
    </row>
    <row r="7" spans="1:12" x14ac:dyDescent="0.3">
      <c r="A7" t="s">
        <v>46</v>
      </c>
      <c r="B7">
        <v>60.5</v>
      </c>
      <c r="C7">
        <v>116.5</v>
      </c>
      <c r="D7">
        <v>177</v>
      </c>
      <c r="E7">
        <v>6</v>
      </c>
      <c r="F7">
        <f t="shared" si="0"/>
        <v>183</v>
      </c>
      <c r="G7" s="4">
        <v>4626.91</v>
      </c>
      <c r="H7" s="12">
        <v>150</v>
      </c>
      <c r="I7" s="4">
        <v>4776.91</v>
      </c>
      <c r="J7">
        <v>26.1</v>
      </c>
      <c r="K7" s="4">
        <v>6431</v>
      </c>
      <c r="L7" s="4">
        <f t="shared" si="1"/>
        <v>1654.0900000000001</v>
      </c>
    </row>
    <row r="8" spans="1:12" x14ac:dyDescent="0.3">
      <c r="A8" t="s">
        <v>47</v>
      </c>
      <c r="B8">
        <v>49</v>
      </c>
      <c r="C8">
        <v>66</v>
      </c>
      <c r="D8">
        <v>115</v>
      </c>
      <c r="E8">
        <v>6</v>
      </c>
      <c r="F8">
        <f t="shared" si="0"/>
        <v>121</v>
      </c>
      <c r="G8" s="4">
        <v>3068.98</v>
      </c>
      <c r="H8" s="12">
        <v>150</v>
      </c>
      <c r="I8" s="4">
        <v>3218.98</v>
      </c>
      <c r="J8">
        <v>26.6</v>
      </c>
      <c r="K8" s="4">
        <v>4058.75</v>
      </c>
      <c r="L8" s="4">
        <f t="shared" si="1"/>
        <v>839.77</v>
      </c>
    </row>
    <row r="9" spans="1:12" x14ac:dyDescent="0.3">
      <c r="A9" t="s">
        <v>48</v>
      </c>
      <c r="B9">
        <v>48</v>
      </c>
      <c r="C9">
        <v>132</v>
      </c>
      <c r="D9">
        <v>180</v>
      </c>
      <c r="E9">
        <v>6</v>
      </c>
      <c r="F9">
        <f t="shared" si="0"/>
        <v>186</v>
      </c>
      <c r="G9" s="4">
        <v>5077.58</v>
      </c>
      <c r="H9" s="12">
        <v>150</v>
      </c>
      <c r="I9" s="4">
        <v>5227.58</v>
      </c>
      <c r="J9">
        <v>28.11</v>
      </c>
      <c r="K9" s="4">
        <v>6844.25</v>
      </c>
      <c r="L9" s="4">
        <f t="shared" si="1"/>
        <v>1616.67</v>
      </c>
    </row>
    <row r="10" spans="1:12" x14ac:dyDescent="0.3">
      <c r="A10" t="s">
        <v>49</v>
      </c>
      <c r="B10">
        <v>57</v>
      </c>
      <c r="C10">
        <v>99.5</v>
      </c>
      <c r="D10">
        <v>156.5</v>
      </c>
      <c r="E10">
        <v>6</v>
      </c>
      <c r="F10">
        <f t="shared" si="0"/>
        <v>162.5</v>
      </c>
      <c r="G10" s="4">
        <v>4119.8100000000004</v>
      </c>
      <c r="H10" s="12">
        <v>150</v>
      </c>
      <c r="I10" s="4">
        <v>4269.8100000000004</v>
      </c>
      <c r="J10">
        <v>26.28</v>
      </c>
      <c r="K10" s="4">
        <v>5715.25</v>
      </c>
      <c r="L10" s="4">
        <f t="shared" si="1"/>
        <v>1445.4399999999996</v>
      </c>
    </row>
    <row r="11" spans="1:12" x14ac:dyDescent="0.3">
      <c r="A11" t="s">
        <v>50</v>
      </c>
      <c r="B11">
        <v>56.5</v>
      </c>
      <c r="C11">
        <v>75</v>
      </c>
      <c r="D11">
        <v>131.5</v>
      </c>
      <c r="E11">
        <v>0</v>
      </c>
      <c r="F11">
        <f t="shared" si="0"/>
        <v>131.5</v>
      </c>
      <c r="G11" s="4">
        <v>3547.88</v>
      </c>
      <c r="H11" s="12"/>
      <c r="I11" s="4">
        <v>3547.88</v>
      </c>
      <c r="J11">
        <v>26.98</v>
      </c>
      <c r="K11" s="4">
        <v>3747.25</v>
      </c>
      <c r="L11" s="4">
        <f t="shared" si="1"/>
        <v>199.36999999999989</v>
      </c>
    </row>
    <row r="12" spans="1:12" x14ac:dyDescent="0.3">
      <c r="A12" t="s">
        <v>51</v>
      </c>
      <c r="B12">
        <v>0</v>
      </c>
      <c r="C12">
        <v>0</v>
      </c>
      <c r="D12">
        <v>0</v>
      </c>
      <c r="E12">
        <v>0</v>
      </c>
      <c r="F12">
        <f t="shared" si="0"/>
        <v>0</v>
      </c>
      <c r="G12" s="4">
        <v>0</v>
      </c>
      <c r="H12" s="12"/>
      <c r="I12" s="4">
        <v>0</v>
      </c>
      <c r="K12" s="4">
        <v>0</v>
      </c>
      <c r="L12" s="4">
        <f t="shared" si="1"/>
        <v>0</v>
      </c>
    </row>
    <row r="13" spans="1:12" x14ac:dyDescent="0.3">
      <c r="A13" t="s">
        <v>52</v>
      </c>
      <c r="B13">
        <v>63</v>
      </c>
      <c r="C13">
        <v>71</v>
      </c>
      <c r="D13">
        <v>134</v>
      </c>
      <c r="E13">
        <v>10.5</v>
      </c>
      <c r="F13">
        <f t="shared" si="0"/>
        <v>144.5</v>
      </c>
      <c r="G13" s="4">
        <v>3582.44</v>
      </c>
      <c r="H13" s="12">
        <v>262.5</v>
      </c>
      <c r="I13" s="4">
        <v>3844.94</v>
      </c>
      <c r="J13">
        <v>26.61</v>
      </c>
      <c r="K13" s="4">
        <v>3167.25</v>
      </c>
      <c r="L13" s="4">
        <f t="shared" si="1"/>
        <v>-677.69</v>
      </c>
    </row>
    <row r="14" spans="1:12" x14ac:dyDescent="0.3">
      <c r="A14" t="s">
        <v>53</v>
      </c>
      <c r="B14">
        <v>86</v>
      </c>
      <c r="C14">
        <v>124</v>
      </c>
      <c r="D14">
        <v>210</v>
      </c>
      <c r="E14">
        <v>7</v>
      </c>
      <c r="F14">
        <f t="shared" si="0"/>
        <v>217</v>
      </c>
      <c r="G14" s="4">
        <v>5667.35</v>
      </c>
      <c r="H14" s="12">
        <v>175</v>
      </c>
      <c r="I14" s="4">
        <v>5842.35</v>
      </c>
      <c r="J14">
        <v>26.92</v>
      </c>
      <c r="K14" s="4">
        <v>8208</v>
      </c>
      <c r="L14" s="4">
        <f t="shared" si="1"/>
        <v>2365.6499999999996</v>
      </c>
    </row>
    <row r="15" spans="1:12" x14ac:dyDescent="0.3">
      <c r="A15" t="s">
        <v>54</v>
      </c>
      <c r="B15">
        <v>61.5</v>
      </c>
      <c r="C15">
        <v>101.5</v>
      </c>
      <c r="D15">
        <v>163</v>
      </c>
      <c r="E15">
        <v>6.5</v>
      </c>
      <c r="F15">
        <v>169.5</v>
      </c>
      <c r="G15" s="4">
        <v>4440.6499999999996</v>
      </c>
      <c r="H15" s="12">
        <v>162.5</v>
      </c>
      <c r="I15" s="4">
        <v>4603.1499999999996</v>
      </c>
      <c r="J15">
        <v>27.16</v>
      </c>
      <c r="K15" s="4">
        <v>6997.5</v>
      </c>
      <c r="L15" s="4">
        <f t="shared" si="1"/>
        <v>2394.3500000000004</v>
      </c>
    </row>
    <row r="16" spans="1:12" x14ac:dyDescent="0.3">
      <c r="A16" t="s">
        <v>55</v>
      </c>
      <c r="B16">
        <v>60</v>
      </c>
      <c r="C16">
        <v>81.5</v>
      </c>
      <c r="D16">
        <v>141.5</v>
      </c>
      <c r="E16">
        <v>0</v>
      </c>
      <c r="F16">
        <v>141.5</v>
      </c>
      <c r="G16" s="4">
        <v>3811.07</v>
      </c>
      <c r="H16" s="12"/>
      <c r="I16" s="4">
        <v>3811.07</v>
      </c>
      <c r="J16">
        <v>26.93</v>
      </c>
      <c r="K16" s="4">
        <v>5643.75</v>
      </c>
      <c r="L16" s="4">
        <f t="shared" si="1"/>
        <v>1832.6799999999998</v>
      </c>
    </row>
    <row r="17" spans="1:12" x14ac:dyDescent="0.3">
      <c r="H17" s="12"/>
    </row>
    <row r="18" spans="1:12" x14ac:dyDescent="0.3">
      <c r="A18" s="13" t="s">
        <v>57</v>
      </c>
      <c r="B18" s="13">
        <f t="shared" ref="B18:I18" si="2">SUM(B5:B17)</f>
        <v>653.5</v>
      </c>
      <c r="C18" s="13">
        <f t="shared" si="2"/>
        <v>1064</v>
      </c>
      <c r="D18" s="13">
        <f t="shared" si="2"/>
        <v>1717.5</v>
      </c>
      <c r="E18" s="13">
        <f t="shared" si="2"/>
        <v>60</v>
      </c>
      <c r="F18" s="13">
        <f>SUM(F5:F17)</f>
        <v>1777.5</v>
      </c>
      <c r="G18" s="14">
        <f t="shared" si="2"/>
        <v>46240</v>
      </c>
      <c r="H18" s="15">
        <f t="shared" si="2"/>
        <v>1500</v>
      </c>
      <c r="I18" s="14">
        <f t="shared" si="2"/>
        <v>47740.000000000007</v>
      </c>
      <c r="J18" s="13">
        <f>AVERAGEIF(J5:J16,"&gt;0")</f>
        <v>26.840000000000007</v>
      </c>
      <c r="K18" s="14">
        <f>SUM(K5:K17)</f>
        <v>62800.25</v>
      </c>
      <c r="L18" s="14">
        <f>SUM(L5:L17)</f>
        <v>15060.249999999998</v>
      </c>
    </row>
  </sheetData>
  <mergeCells count="3">
    <mergeCell ref="A1:L1"/>
    <mergeCell ref="B3:D3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10" sqref="G10"/>
    </sheetView>
  </sheetViews>
  <sheetFormatPr defaultRowHeight="14.4" x14ac:dyDescent="0.3"/>
  <cols>
    <col min="1" max="1" width="28.88671875" bestFit="1" customWidth="1"/>
    <col min="2" max="2" width="11.77734375" bestFit="1" customWidth="1"/>
    <col min="3" max="3" width="14.44140625" style="12" bestFit="1" customWidth="1"/>
    <col min="4" max="4" width="11.77734375" style="12" bestFit="1" customWidth="1"/>
  </cols>
  <sheetData>
    <row r="1" spans="1:4" ht="18" x14ac:dyDescent="0.35">
      <c r="A1" s="35" t="s">
        <v>93</v>
      </c>
      <c r="B1" s="35"/>
      <c r="C1" s="35"/>
      <c r="D1" s="35"/>
    </row>
    <row r="3" spans="1:4" x14ac:dyDescent="0.3">
      <c r="A3" s="31" t="s">
        <v>71</v>
      </c>
      <c r="B3" s="31" t="s">
        <v>89</v>
      </c>
      <c r="C3" s="32" t="s">
        <v>90</v>
      </c>
      <c r="D3" s="32" t="s">
        <v>88</v>
      </c>
    </row>
    <row r="5" spans="1:4" x14ac:dyDescent="0.3">
      <c r="A5" t="s">
        <v>72</v>
      </c>
      <c r="B5">
        <v>43</v>
      </c>
      <c r="C5" s="12">
        <v>37.5</v>
      </c>
      <c r="D5" s="12">
        <f>C5*B5</f>
        <v>1612.5</v>
      </c>
    </row>
    <row r="6" spans="1:4" x14ac:dyDescent="0.3">
      <c r="A6" t="s">
        <v>73</v>
      </c>
      <c r="B6">
        <v>30</v>
      </c>
      <c r="C6" s="12">
        <v>22.7</v>
      </c>
      <c r="D6" s="12">
        <f t="shared" ref="D6:D19" si="0">C6*B6</f>
        <v>681</v>
      </c>
    </row>
    <row r="7" spans="1:4" x14ac:dyDescent="0.3">
      <c r="A7" t="s">
        <v>74</v>
      </c>
      <c r="B7">
        <v>3</v>
      </c>
      <c r="C7" s="12">
        <v>22.7</v>
      </c>
      <c r="D7" s="12">
        <f t="shared" si="0"/>
        <v>68.099999999999994</v>
      </c>
    </row>
    <row r="8" spans="1:4" x14ac:dyDescent="0.3">
      <c r="A8" t="s">
        <v>75</v>
      </c>
      <c r="B8">
        <v>30</v>
      </c>
      <c r="C8" s="12">
        <v>50</v>
      </c>
      <c r="D8" s="12">
        <f t="shared" si="0"/>
        <v>1500</v>
      </c>
    </row>
    <row r="9" spans="1:4" x14ac:dyDescent="0.3">
      <c r="A9" t="s">
        <v>76</v>
      </c>
      <c r="B9">
        <v>9</v>
      </c>
      <c r="C9" s="12">
        <v>36</v>
      </c>
      <c r="D9" s="12">
        <f t="shared" si="0"/>
        <v>324</v>
      </c>
    </row>
    <row r="10" spans="1:4" x14ac:dyDescent="0.3">
      <c r="A10" t="s">
        <v>77</v>
      </c>
      <c r="B10">
        <v>111</v>
      </c>
      <c r="C10" s="12">
        <v>28.13</v>
      </c>
      <c r="D10" s="12">
        <f t="shared" si="0"/>
        <v>3122.43</v>
      </c>
    </row>
    <row r="11" spans="1:4" x14ac:dyDescent="0.3">
      <c r="A11" t="s">
        <v>78</v>
      </c>
      <c r="B11">
        <v>36</v>
      </c>
      <c r="C11" s="12">
        <v>24.4</v>
      </c>
      <c r="D11" s="12">
        <f t="shared" si="0"/>
        <v>878.4</v>
      </c>
    </row>
    <row r="12" spans="1:4" x14ac:dyDescent="0.3">
      <c r="A12" t="s">
        <v>79</v>
      </c>
      <c r="B12">
        <v>20</v>
      </c>
      <c r="C12" s="12">
        <v>24.4</v>
      </c>
      <c r="D12" s="12">
        <f t="shared" si="0"/>
        <v>488</v>
      </c>
    </row>
    <row r="13" spans="1:4" x14ac:dyDescent="0.3">
      <c r="A13" t="s">
        <v>80</v>
      </c>
      <c r="B13">
        <v>24</v>
      </c>
      <c r="C13" s="12">
        <v>0</v>
      </c>
      <c r="D13" s="12">
        <f t="shared" si="0"/>
        <v>0</v>
      </c>
    </row>
    <row r="14" spans="1:4" x14ac:dyDescent="0.3">
      <c r="A14" t="s">
        <v>81</v>
      </c>
      <c r="B14">
        <v>15</v>
      </c>
      <c r="C14" s="12">
        <v>33.75</v>
      </c>
      <c r="D14" s="12">
        <f t="shared" si="0"/>
        <v>506.25</v>
      </c>
    </row>
    <row r="15" spans="1:4" x14ac:dyDescent="0.3">
      <c r="A15" t="s">
        <v>82</v>
      </c>
      <c r="B15">
        <v>11</v>
      </c>
      <c r="C15" s="12">
        <v>0</v>
      </c>
      <c r="D15" s="12">
        <f t="shared" si="0"/>
        <v>0</v>
      </c>
    </row>
    <row r="16" spans="1:4" x14ac:dyDescent="0.3">
      <c r="A16" t="s">
        <v>83</v>
      </c>
      <c r="B16">
        <v>22</v>
      </c>
      <c r="C16" s="12">
        <v>42</v>
      </c>
      <c r="D16" s="12">
        <f t="shared" si="0"/>
        <v>924</v>
      </c>
    </row>
    <row r="17" spans="1:4" x14ac:dyDescent="0.3">
      <c r="A17" t="s">
        <v>84</v>
      </c>
      <c r="B17">
        <v>28</v>
      </c>
      <c r="C17" s="12">
        <v>0</v>
      </c>
      <c r="D17" s="12">
        <f t="shared" si="0"/>
        <v>0</v>
      </c>
    </row>
    <row r="18" spans="1:4" x14ac:dyDescent="0.3">
      <c r="A18" t="s">
        <v>85</v>
      </c>
      <c r="B18">
        <v>7</v>
      </c>
      <c r="C18" s="12">
        <v>0</v>
      </c>
      <c r="D18" s="12">
        <f t="shared" si="0"/>
        <v>0</v>
      </c>
    </row>
    <row r="19" spans="1:4" x14ac:dyDescent="0.3">
      <c r="A19" t="s">
        <v>86</v>
      </c>
      <c r="B19">
        <v>6</v>
      </c>
      <c r="C19" s="12">
        <v>0</v>
      </c>
      <c r="D19" s="12">
        <f t="shared" si="0"/>
        <v>0</v>
      </c>
    </row>
    <row r="20" spans="1:4" x14ac:dyDescent="0.3">
      <c r="A20" s="31" t="s">
        <v>87</v>
      </c>
      <c r="B20" s="31">
        <f>SUM(B5:B19)</f>
        <v>395</v>
      </c>
      <c r="C20" s="32"/>
      <c r="D20" s="32">
        <f>SUM(D5:D19)</f>
        <v>10104.68</v>
      </c>
    </row>
    <row r="21" spans="1:4" x14ac:dyDescent="0.3">
      <c r="A21" t="s">
        <v>91</v>
      </c>
      <c r="D21" s="12">
        <v>5303</v>
      </c>
    </row>
    <row r="22" spans="1:4" x14ac:dyDescent="0.3">
      <c r="A22" s="33" t="s">
        <v>92</v>
      </c>
      <c r="B22" s="33"/>
      <c r="C22" s="34"/>
      <c r="D22" s="34">
        <f>D21-D20</f>
        <v>-4801.68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O8" sqref="O8"/>
    </sheetView>
  </sheetViews>
  <sheetFormatPr defaultRowHeight="14.4" x14ac:dyDescent="0.3"/>
  <cols>
    <col min="1" max="1" width="16" bestFit="1" customWidth="1"/>
    <col min="2" max="2" width="10.77734375" style="36" bestFit="1" customWidth="1"/>
    <col min="3" max="3" width="11.77734375" style="12" bestFit="1" customWidth="1"/>
    <col min="4" max="4" width="10.77734375" style="36" bestFit="1" customWidth="1"/>
    <col min="5" max="5" width="9.33203125" bestFit="1" customWidth="1"/>
    <col min="6" max="6" width="9.21875" bestFit="1" customWidth="1"/>
    <col min="7" max="7" width="13.44140625" style="12" customWidth="1"/>
    <col min="9" max="9" width="11.77734375" style="12" bestFit="1" customWidth="1"/>
    <col min="11" max="11" width="11.77734375" bestFit="1" customWidth="1"/>
    <col min="12" max="12" width="11.77734375" style="12" bestFit="1" customWidth="1"/>
  </cols>
  <sheetData>
    <row r="1" spans="1:13" ht="18" x14ac:dyDescent="0.35">
      <c r="A1" s="41" t="s">
        <v>105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3" x14ac:dyDescent="0.3">
      <c r="A3" s="31"/>
      <c r="B3" s="30" t="s">
        <v>101</v>
      </c>
      <c r="C3" s="30"/>
      <c r="D3" s="30" t="s">
        <v>102</v>
      </c>
      <c r="E3" s="30"/>
      <c r="F3" s="30" t="s">
        <v>103</v>
      </c>
      <c r="G3" s="30"/>
      <c r="H3" s="30" t="s">
        <v>104</v>
      </c>
      <c r="I3" s="30"/>
      <c r="J3" s="30" t="s">
        <v>69</v>
      </c>
      <c r="K3" s="30"/>
      <c r="L3" s="32"/>
    </row>
    <row r="4" spans="1:13" x14ac:dyDescent="0.3">
      <c r="A4" s="27" t="s">
        <v>98</v>
      </c>
      <c r="B4" s="39" t="s">
        <v>94</v>
      </c>
      <c r="C4" s="40" t="s">
        <v>95</v>
      </c>
      <c r="D4" s="39" t="s">
        <v>94</v>
      </c>
      <c r="E4" s="27" t="s">
        <v>96</v>
      </c>
      <c r="F4" s="27" t="s">
        <v>94</v>
      </c>
      <c r="G4" s="40" t="s">
        <v>95</v>
      </c>
      <c r="H4" s="27" t="s">
        <v>97</v>
      </c>
      <c r="I4" s="40" t="s">
        <v>96</v>
      </c>
      <c r="J4" s="27" t="s">
        <v>99</v>
      </c>
      <c r="K4" s="27" t="s">
        <v>96</v>
      </c>
      <c r="L4" s="40" t="s">
        <v>100</v>
      </c>
    </row>
    <row r="5" spans="1:13" x14ac:dyDescent="0.3">
      <c r="A5" s="27">
        <v>2010</v>
      </c>
      <c r="C5" s="12">
        <v>3444.49</v>
      </c>
      <c r="F5" s="36"/>
      <c r="G5" s="12">
        <v>1635.62</v>
      </c>
      <c r="J5" s="37">
        <f>H5+F5+D5+B5</f>
        <v>0</v>
      </c>
      <c r="K5" s="38">
        <f>I5+G5+E5+C5</f>
        <v>5080.1099999999997</v>
      </c>
      <c r="L5" s="32">
        <f>K5-((E5+C5)/2)</f>
        <v>3357.8649999999998</v>
      </c>
    </row>
    <row r="6" spans="1:13" x14ac:dyDescent="0.3">
      <c r="A6" s="27">
        <v>2011</v>
      </c>
      <c r="B6" s="36">
        <v>885</v>
      </c>
      <c r="C6" s="12">
        <v>22136.6</v>
      </c>
      <c r="F6" s="36">
        <v>61</v>
      </c>
      <c r="G6" s="12">
        <f>F6*51</f>
        <v>3111</v>
      </c>
      <c r="H6">
        <v>60</v>
      </c>
      <c r="I6" s="12">
        <f>H6*51</f>
        <v>3060</v>
      </c>
      <c r="J6" s="37">
        <f t="shared" ref="J6:J14" si="0">H6+F6+D6+B6</f>
        <v>1006</v>
      </c>
      <c r="K6" s="38">
        <f t="shared" ref="K6:K14" si="1">I6+G6+E6+C6</f>
        <v>28307.599999999999</v>
      </c>
      <c r="L6" s="32">
        <f t="shared" ref="L6:L14" si="2">K6-((E6+C6)/2)</f>
        <v>17239.3</v>
      </c>
    </row>
    <row r="7" spans="1:13" x14ac:dyDescent="0.3">
      <c r="A7" s="27">
        <v>2012</v>
      </c>
      <c r="B7" s="36">
        <v>1166</v>
      </c>
      <c r="C7" s="12">
        <v>29150</v>
      </c>
      <c r="F7" s="36">
        <v>210</v>
      </c>
      <c r="G7" s="12">
        <f t="shared" ref="G7:G9" si="3">F7*51</f>
        <v>10710</v>
      </c>
      <c r="H7">
        <v>197</v>
      </c>
      <c r="I7" s="12">
        <f t="shared" ref="I7:I14" si="4">H7*51</f>
        <v>10047</v>
      </c>
      <c r="J7" s="37">
        <f t="shared" si="0"/>
        <v>1573</v>
      </c>
      <c r="K7" s="38">
        <f t="shared" si="1"/>
        <v>49907</v>
      </c>
      <c r="L7" s="32">
        <f t="shared" si="2"/>
        <v>35332</v>
      </c>
      <c r="M7" s="12"/>
    </row>
    <row r="8" spans="1:13" x14ac:dyDescent="0.3">
      <c r="A8" s="27">
        <v>2013</v>
      </c>
      <c r="B8" s="36">
        <v>1276</v>
      </c>
      <c r="C8" s="12">
        <v>29400</v>
      </c>
      <c r="F8" s="36">
        <v>309</v>
      </c>
      <c r="G8" s="12">
        <f t="shared" si="3"/>
        <v>15759</v>
      </c>
      <c r="H8">
        <v>82</v>
      </c>
      <c r="I8" s="12">
        <f t="shared" si="4"/>
        <v>4182</v>
      </c>
      <c r="J8" s="37">
        <f t="shared" si="0"/>
        <v>1667</v>
      </c>
      <c r="K8" s="38">
        <f t="shared" si="1"/>
        <v>49341</v>
      </c>
      <c r="L8" s="32">
        <f t="shared" si="2"/>
        <v>34641</v>
      </c>
    </row>
    <row r="9" spans="1:13" x14ac:dyDescent="0.3">
      <c r="A9" s="27">
        <v>2014</v>
      </c>
      <c r="C9" s="12">
        <v>30000</v>
      </c>
      <c r="F9" s="36">
        <v>248</v>
      </c>
      <c r="G9" s="12">
        <f>F9*50</f>
        <v>12400</v>
      </c>
      <c r="H9">
        <v>186</v>
      </c>
      <c r="I9" s="12">
        <f t="shared" si="4"/>
        <v>9486</v>
      </c>
      <c r="J9" s="37">
        <f t="shared" si="0"/>
        <v>434</v>
      </c>
      <c r="K9" s="38">
        <f t="shared" si="1"/>
        <v>51886</v>
      </c>
      <c r="L9" s="32">
        <f t="shared" si="2"/>
        <v>36886</v>
      </c>
    </row>
    <row r="10" spans="1:13" x14ac:dyDescent="0.3">
      <c r="A10" s="27">
        <v>2015</v>
      </c>
      <c r="C10" s="12">
        <v>30000</v>
      </c>
      <c r="F10" s="36">
        <v>234</v>
      </c>
      <c r="G10" s="12">
        <f>F10*40.83</f>
        <v>9554.2199999999993</v>
      </c>
      <c r="H10">
        <v>349</v>
      </c>
      <c r="I10" s="12">
        <f>H10*40.83</f>
        <v>14249.67</v>
      </c>
      <c r="J10" s="37">
        <f t="shared" si="0"/>
        <v>583</v>
      </c>
      <c r="K10" s="38">
        <f t="shared" si="1"/>
        <v>53803.89</v>
      </c>
      <c r="L10" s="32">
        <f t="shared" si="2"/>
        <v>38803.89</v>
      </c>
    </row>
    <row r="11" spans="1:13" x14ac:dyDescent="0.3">
      <c r="A11" s="27">
        <v>2016</v>
      </c>
      <c r="B11" s="36">
        <v>138</v>
      </c>
      <c r="C11" s="12">
        <v>3588</v>
      </c>
      <c r="D11" s="36">
        <v>622</v>
      </c>
      <c r="E11" s="37">
        <f>D11*26</f>
        <v>16172</v>
      </c>
      <c r="F11" s="36">
        <v>293</v>
      </c>
      <c r="G11" s="12">
        <f t="shared" ref="G11:G14" si="5">F11*40.83</f>
        <v>11963.189999999999</v>
      </c>
      <c r="H11">
        <v>230</v>
      </c>
      <c r="I11" s="12">
        <f t="shared" ref="I11:I14" si="6">H11*40.83</f>
        <v>9390.9</v>
      </c>
      <c r="J11" s="37">
        <f t="shared" si="0"/>
        <v>1283</v>
      </c>
      <c r="K11" s="38">
        <f t="shared" si="1"/>
        <v>41114.089999999997</v>
      </c>
      <c r="L11" s="32">
        <f t="shared" si="2"/>
        <v>31234.089999999997</v>
      </c>
    </row>
    <row r="12" spans="1:13" x14ac:dyDescent="0.3">
      <c r="A12" s="27">
        <v>2017</v>
      </c>
      <c r="D12" s="36">
        <v>1007</v>
      </c>
      <c r="E12" s="37">
        <f t="shared" ref="E12:E14" si="7">D12*26</f>
        <v>26182</v>
      </c>
      <c r="F12" s="36">
        <v>344</v>
      </c>
      <c r="G12" s="12">
        <f t="shared" si="5"/>
        <v>14045.519999999999</v>
      </c>
      <c r="H12">
        <v>111</v>
      </c>
      <c r="I12" s="12">
        <f t="shared" si="6"/>
        <v>4532.13</v>
      </c>
      <c r="J12" s="37">
        <f t="shared" si="0"/>
        <v>1462</v>
      </c>
      <c r="K12" s="38">
        <f t="shared" si="1"/>
        <v>44759.649999999994</v>
      </c>
      <c r="L12" s="32">
        <f t="shared" si="2"/>
        <v>31668.649999999994</v>
      </c>
    </row>
    <row r="13" spans="1:13" x14ac:dyDescent="0.3">
      <c r="A13" s="27">
        <v>2018</v>
      </c>
      <c r="D13" s="36">
        <v>979</v>
      </c>
      <c r="E13" s="37">
        <f t="shared" si="7"/>
        <v>25454</v>
      </c>
      <c r="F13" s="36">
        <v>319</v>
      </c>
      <c r="G13" s="12">
        <f t="shared" si="5"/>
        <v>13024.769999999999</v>
      </c>
      <c r="H13">
        <v>33</v>
      </c>
      <c r="I13" s="12">
        <f t="shared" si="6"/>
        <v>1347.3899999999999</v>
      </c>
      <c r="J13" s="37">
        <f t="shared" si="0"/>
        <v>1331</v>
      </c>
      <c r="K13" s="38">
        <f t="shared" si="1"/>
        <v>39826.159999999996</v>
      </c>
      <c r="L13" s="32">
        <f t="shared" si="2"/>
        <v>27099.159999999996</v>
      </c>
    </row>
    <row r="14" spans="1:13" x14ac:dyDescent="0.3">
      <c r="A14" s="27">
        <v>2019</v>
      </c>
      <c r="D14" s="36">
        <v>1132</v>
      </c>
      <c r="E14" s="37">
        <f t="shared" si="7"/>
        <v>29432</v>
      </c>
      <c r="F14" s="36">
        <v>247</v>
      </c>
      <c r="G14" s="12">
        <f t="shared" si="5"/>
        <v>10085.01</v>
      </c>
      <c r="H14">
        <v>25</v>
      </c>
      <c r="I14" s="12">
        <f t="shared" si="6"/>
        <v>1020.75</v>
      </c>
      <c r="J14" s="37">
        <f t="shared" si="0"/>
        <v>1404</v>
      </c>
      <c r="K14" s="38">
        <f t="shared" si="1"/>
        <v>40537.760000000002</v>
      </c>
      <c r="L14" s="32">
        <f t="shared" si="2"/>
        <v>25821.760000000002</v>
      </c>
    </row>
  </sheetData>
  <mergeCells count="6">
    <mergeCell ref="B3:C3"/>
    <mergeCell ref="D3:E3"/>
    <mergeCell ref="F3:G3"/>
    <mergeCell ref="H3:I3"/>
    <mergeCell ref="A1:L1"/>
    <mergeCell ref="J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Bilancio</vt:lpstr>
      <vt:lpstr>Palestra</vt:lpstr>
      <vt:lpstr>Menloc</vt:lpstr>
      <vt:lpstr>CDCD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2020-01-25T10:28:06Z</dcterms:created>
  <dcterms:modified xsi:type="dcterms:W3CDTF">2020-01-26T01:15:24Z</dcterms:modified>
</cp:coreProperties>
</file>